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2120"/>
  </bookViews>
  <sheets>
    <sheet name="Лист 1" sheetId="4" r:id="rId1"/>
    <sheet name="Лист3" sheetId="3" r:id="rId2"/>
  </sheets>
  <definedNames>
    <definedName name="_xlnm.Print_Area" localSheetId="0">'Лист 1'!$A$1:$H$67</definedName>
  </definedNames>
  <calcPr calcId="145621"/>
</workbook>
</file>

<file path=xl/calcChain.xml><?xml version="1.0" encoding="utf-8"?>
<calcChain xmlns="http://schemas.openxmlformats.org/spreadsheetml/2006/main">
  <c r="E14" i="4" l="1"/>
  <c r="E8" i="4" l="1"/>
  <c r="E43" i="4" l="1"/>
  <c r="E35" i="4" l="1"/>
  <c r="E31" i="4"/>
  <c r="E29" i="4"/>
  <c r="E60" i="4" l="1"/>
  <c r="G60" i="4" s="1"/>
  <c r="H59" i="4"/>
  <c r="G59" i="4"/>
  <c r="F58" i="4"/>
  <c r="H58" i="4" s="1"/>
  <c r="E58" i="4"/>
  <c r="H57" i="4"/>
  <c r="G57" i="4"/>
  <c r="K56" i="4"/>
  <c r="F56" i="4"/>
  <c r="E56" i="4"/>
  <c r="H56" i="4" s="1"/>
  <c r="H55" i="4"/>
  <c r="G55" i="4"/>
  <c r="H54" i="4"/>
  <c r="G54" i="4"/>
  <c r="F53" i="4"/>
  <c r="E53" i="4"/>
  <c r="H53" i="4" s="1"/>
  <c r="H52" i="4"/>
  <c r="G52" i="4"/>
  <c r="F51" i="4"/>
  <c r="E51" i="4"/>
  <c r="H50" i="4"/>
  <c r="K50" i="4" s="1"/>
  <c r="G50" i="4"/>
  <c r="I49" i="4"/>
  <c r="F49" i="4"/>
  <c r="E49" i="4"/>
  <c r="H48" i="4"/>
  <c r="G48" i="4"/>
  <c r="F47" i="4"/>
  <c r="E47" i="4"/>
  <c r="H47" i="4" s="1"/>
  <c r="J46" i="4"/>
  <c r="H46" i="4"/>
  <c r="K46" i="4" s="1"/>
  <c r="G46" i="4"/>
  <c r="K45" i="4"/>
  <c r="H45" i="4"/>
  <c r="J45" i="4" s="1"/>
  <c r="G45" i="4"/>
  <c r="J44" i="4"/>
  <c r="H44" i="4"/>
  <c r="K44" i="4" s="1"/>
  <c r="G44" i="4"/>
  <c r="H43" i="4"/>
  <c r="J43" i="4" s="1"/>
  <c r="G43" i="4"/>
  <c r="I42" i="4"/>
  <c r="I62" i="4" s="1"/>
  <c r="F42" i="4"/>
  <c r="E42" i="4"/>
  <c r="G42" i="4" s="1"/>
  <c r="H41" i="4"/>
  <c r="K41" i="4" s="1"/>
  <c r="G41" i="4"/>
  <c r="H40" i="4"/>
  <c r="K40" i="4" s="1"/>
  <c r="G40" i="4"/>
  <c r="H39" i="4"/>
  <c r="K39" i="4" s="1"/>
  <c r="G39" i="4"/>
  <c r="I38" i="4"/>
  <c r="F38" i="4"/>
  <c r="E38" i="4"/>
  <c r="H38" i="4" s="1"/>
  <c r="J38" i="4" s="1"/>
  <c r="H37" i="4"/>
  <c r="K37" i="4" s="1"/>
  <c r="G37" i="4"/>
  <c r="I36" i="4"/>
  <c r="J36" i="4" s="1"/>
  <c r="H36" i="4"/>
  <c r="K36" i="4" s="1"/>
  <c r="F36" i="4"/>
  <c r="E36" i="4"/>
  <c r="G36" i="4" s="1"/>
  <c r="H35" i="4"/>
  <c r="G35" i="4"/>
  <c r="H34" i="4"/>
  <c r="G34" i="4"/>
  <c r="H33" i="4"/>
  <c r="G33" i="4"/>
  <c r="F32" i="4"/>
  <c r="E32" i="4"/>
  <c r="G32" i="4" s="1"/>
  <c r="H31" i="4"/>
  <c r="K31" i="4" s="1"/>
  <c r="G31" i="4"/>
  <c r="I30" i="4"/>
  <c r="F30" i="4"/>
  <c r="E30" i="4"/>
  <c r="H29" i="4"/>
  <c r="G29" i="4"/>
  <c r="F28" i="4"/>
  <c r="E28" i="4"/>
  <c r="H28" i="4" s="1"/>
  <c r="K27" i="4"/>
  <c r="J27" i="4"/>
  <c r="H27" i="4"/>
  <c r="G27" i="4"/>
  <c r="H26" i="4"/>
  <c r="G26" i="4"/>
  <c r="H25" i="4"/>
  <c r="G25" i="4"/>
  <c r="I24" i="4"/>
  <c r="F24" i="4"/>
  <c r="E24" i="4"/>
  <c r="H24" i="4" s="1"/>
  <c r="H23" i="4"/>
  <c r="I22" i="4"/>
  <c r="F22" i="4"/>
  <c r="K21" i="4"/>
  <c r="H21" i="4"/>
  <c r="J21" i="4" s="1"/>
  <c r="G21" i="4"/>
  <c r="I20" i="4"/>
  <c r="F20" i="4"/>
  <c r="E20" i="4"/>
  <c r="G20" i="4" s="1"/>
  <c r="H19" i="4"/>
  <c r="K19" i="4" s="1"/>
  <c r="G19" i="4"/>
  <c r="J18" i="4"/>
  <c r="H18" i="4"/>
  <c r="K18" i="4" s="1"/>
  <c r="G18" i="4"/>
  <c r="H17" i="4"/>
  <c r="G17" i="4"/>
  <c r="K16" i="4"/>
  <c r="J16" i="4"/>
  <c r="H16" i="4"/>
  <c r="G16" i="4"/>
  <c r="I15" i="4"/>
  <c r="F15" i="4"/>
  <c r="E15" i="4"/>
  <c r="G15" i="4" s="1"/>
  <c r="H14" i="4"/>
  <c r="K14" i="4" s="1"/>
  <c r="G14" i="4"/>
  <c r="I13" i="4"/>
  <c r="F13" i="4"/>
  <c r="E13" i="4"/>
  <c r="H13" i="4" s="1"/>
  <c r="H12" i="4"/>
  <c r="G12" i="4"/>
  <c r="F11" i="4"/>
  <c r="E11" i="4"/>
  <c r="H10" i="4"/>
  <c r="J10" i="4" s="1"/>
  <c r="G10" i="4"/>
  <c r="I9" i="4"/>
  <c r="F9" i="4"/>
  <c r="E9" i="4"/>
  <c r="G9" i="4" s="1"/>
  <c r="H8" i="4"/>
  <c r="J8" i="4" s="1"/>
  <c r="G8" i="4"/>
  <c r="I7" i="4"/>
  <c r="F7" i="4"/>
  <c r="E7" i="4"/>
  <c r="G7" i="4" s="1"/>
  <c r="H42" i="4" l="1"/>
  <c r="J42" i="4" s="1"/>
  <c r="K43" i="4"/>
  <c r="H60" i="4"/>
  <c r="J24" i="4"/>
  <c r="K24" i="4"/>
  <c r="G24" i="4"/>
  <c r="H20" i="4"/>
  <c r="J20" i="4" s="1"/>
  <c r="H11" i="4"/>
  <c r="G56" i="4"/>
  <c r="G47" i="4"/>
  <c r="H32" i="4"/>
  <c r="H30" i="4"/>
  <c r="K30" i="4" s="1"/>
  <c r="G28" i="4"/>
  <c r="G13" i="4"/>
  <c r="K10" i="4"/>
  <c r="J40" i="4"/>
  <c r="K8" i="4"/>
  <c r="G53" i="4"/>
  <c r="G51" i="4"/>
  <c r="F62" i="4"/>
  <c r="H51" i="4"/>
  <c r="H49" i="4"/>
  <c r="J49" i="4" s="1"/>
  <c r="H15" i="4"/>
  <c r="J15" i="4" s="1"/>
  <c r="J13" i="4"/>
  <c r="K13" i="4"/>
  <c r="J14" i="4"/>
  <c r="H9" i="4"/>
  <c r="K9" i="4" s="1"/>
  <c r="J30" i="4"/>
  <c r="J23" i="4"/>
  <c r="K23" i="4"/>
  <c r="K20" i="4"/>
  <c r="K49" i="4"/>
  <c r="K38" i="4"/>
  <c r="H7" i="4"/>
  <c r="J19" i="4"/>
  <c r="G30" i="4"/>
  <c r="J31" i="4"/>
  <c r="J39" i="4"/>
  <c r="J41" i="4"/>
  <c r="K42" i="4"/>
  <c r="J50" i="4"/>
  <c r="G38" i="4"/>
  <c r="G49" i="4"/>
  <c r="G58" i="4"/>
  <c r="G11" i="4"/>
  <c r="E22" i="4"/>
  <c r="G22" i="4" s="1"/>
  <c r="G23" i="4"/>
  <c r="J37" i="4"/>
  <c r="J9" i="4" l="1"/>
  <c r="E62" i="4"/>
  <c r="G62" i="4" s="1"/>
  <c r="K15" i="4"/>
  <c r="K7" i="4"/>
  <c r="J7" i="4"/>
  <c r="H22" i="4"/>
  <c r="H62" i="4" l="1"/>
  <c r="K62" i="4" s="1"/>
  <c r="K22" i="4"/>
  <c r="J22" i="4"/>
  <c r="J62" i="4" l="1"/>
</calcChain>
</file>

<file path=xl/sharedStrings.xml><?xml version="1.0" encoding="utf-8"?>
<sst xmlns="http://schemas.openxmlformats.org/spreadsheetml/2006/main" count="116" uniqueCount="92">
  <si>
    <t>Приложение  6    к отчету</t>
  </si>
  <si>
    <t>Перечень муниципальных программ муниципального образования "Гиагинский район" с распределением бюджетных ассигнований на 2024 год</t>
  </si>
  <si>
    <t>тысяч рублей</t>
  </si>
  <si>
    <t>№    п/п</t>
  </si>
  <si>
    <t>Наименование программы</t>
  </si>
  <si>
    <t>Код прямого получателя</t>
  </si>
  <si>
    <t>целевая статья</t>
  </si>
  <si>
    <t>Прогнозный бюджет                                                                                                                                                          на 2024 год</t>
  </si>
  <si>
    <t>Фактическое исполнение на 01.10.2023г</t>
  </si>
  <si>
    <t>Отклонение (+;-)</t>
  </si>
  <si>
    <t>Процент исполнения к плану</t>
  </si>
  <si>
    <t>Фактическое исполнение на 01.10.2016г.</t>
  </si>
  <si>
    <t>Отклонение (+,-)</t>
  </si>
  <si>
    <t>Процент исполнения к уточненному плану</t>
  </si>
  <si>
    <t>1.</t>
  </si>
  <si>
    <t xml:space="preserve">Муниципальная программа муниципального образования "Гиагинский район" "Развитие образования" </t>
  </si>
  <si>
    <t>6200000000</t>
  </si>
  <si>
    <t>Управление образования администрации муниципального образования "Гиагинский район"</t>
  </si>
  <si>
    <t>2.</t>
  </si>
  <si>
    <t xml:space="preserve">Муниципальная программа муниципального образования "Гиагинский район" Развитие культуры и искусства" </t>
  </si>
  <si>
    <t>6300000000</t>
  </si>
  <si>
    <t>Управление  культуры администрации муниципального образования "Гиагинский район"</t>
  </si>
  <si>
    <t>3.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</si>
  <si>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</si>
  <si>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6400000000</t>
  </si>
  <si>
    <t>Администрация муниципального образования "Гиагинский район"</t>
  </si>
  <si>
    <t>4.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</si>
  <si>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</si>
  <si>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6500000000</t>
  </si>
  <si>
    <t>Управление финансов администрации муниципального образования "Гиагинский район"</t>
  </si>
  <si>
    <t>5.</t>
  </si>
  <si>
    <t xml:space="preserve">Муниципальная программа муниципального образования "Гиагинский район" "Энергосбережение и повышение энергетической эффективности" </t>
  </si>
  <si>
    <t>6600000000</t>
  </si>
  <si>
    <t>Управление финансов администрации МО "Гиагинский район"</t>
  </si>
  <si>
    <t>6.</t>
  </si>
  <si>
    <t xml:space="preserve">Муниципальная программа муниципального образования "Гиагинский район" "Развитие молодежной политики" </t>
  </si>
  <si>
    <t>6Б00000000</t>
  </si>
  <si>
    <t>7.</t>
  </si>
  <si>
    <t>Муниципальная программа муниципального образования "Гиагинский район" "Развитие физической культуры и спорта "</t>
  </si>
  <si>
    <t>6Г00000000</t>
  </si>
  <si>
    <t>8.</t>
  </si>
  <si>
    <t xml:space="preserve">Муниципальная программа муниципального образования "Гиагинский район" "Развитие сельского хозяйства на территории муниципального образования "Гиагинский район" </t>
  </si>
  <si>
    <t>6Д00000000</t>
  </si>
  <si>
    <t>Управление  культуры администрации МО "Гиагинский район"</t>
  </si>
  <si>
    <t>Управление образования администрации МО "Гиагинский район"</t>
  </si>
  <si>
    <t>9.</t>
  </si>
  <si>
    <t>Муниципальная программа муниципального образования "Гиагинский район" "Реализация обеспечения информирования граждан о деятельности муниципальных органов муниципального образования "Гиагинский район"</t>
  </si>
  <si>
    <t>6Е00000000</t>
  </si>
  <si>
    <t>10.</t>
  </si>
  <si>
    <t xml:space="preserve"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 и безопасности  людей на водных объектах " </t>
  </si>
  <si>
    <t>6И00000000</t>
  </si>
  <si>
    <t>11.</t>
  </si>
  <si>
    <t>Муниципальная программа муниципального образования "Гиагинский район" "Комплексное развитие сельских территорий"</t>
  </si>
  <si>
    <t>6К00000000</t>
  </si>
  <si>
    <t>12.</t>
  </si>
  <si>
    <t xml:space="preserve">Муниципальная программа муниципального образования "Гиагинский район" "Обеспечение безопасности дорожного движения" </t>
  </si>
  <si>
    <t>6Л00000000</t>
  </si>
  <si>
    <t>13.</t>
  </si>
  <si>
    <t xml:space="preserve">Муниципальная программа муниципального образования "Гиагинский район" "Доступная среда" </t>
  </si>
  <si>
    <t>6П00000000</t>
  </si>
  <si>
    <t>Управление культуры администрации муниципального образования "Гиагинский район"</t>
  </si>
  <si>
    <t>Администрация МО "Гиагинский район"</t>
  </si>
  <si>
    <t>14.</t>
  </si>
  <si>
    <t xml:space="preserve">Муниципальная программа муниципального образования "Гиагинский район" "Развитие информатизации"  </t>
  </si>
  <si>
    <t>6Ц00000000</t>
  </si>
  <si>
    <t>МКУ "Централизованная бухгалтерия при управлении культуры администрации МО "Гиагинский район"</t>
  </si>
  <si>
    <t>МКУ "Централизованная бухгалтерия при управлении образования администрации МО "Гиагинский район"</t>
  </si>
  <si>
    <t>15.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</si>
  <si>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</si>
  <si>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6Ч00000000</t>
  </si>
  <si>
    <t>16.</t>
  </si>
  <si>
    <t>Муниципальная программа муниципального образования "Гиагинский район" "Обеспечение доступным и комфортным жильем  и коммунальными услугами"</t>
  </si>
  <si>
    <t>6Ф00000000</t>
  </si>
  <si>
    <t>17.</t>
  </si>
  <si>
    <t xml:space="preserve">Муниципальная программа муниципального образования "Гиагинский район"  "Укрепление общественного здоровья среди населения муниципального образования "Гиагинский район" </t>
  </si>
  <si>
    <t>6Т00000000</t>
  </si>
  <si>
    <t>18.</t>
  </si>
  <si>
    <t xml:space="preserve">Муниципальная программа "Улучшение демографической ситуации на территории муниципального образования "Гиагинский район" </t>
  </si>
  <si>
    <t>6У00000000</t>
  </si>
  <si>
    <t>19.</t>
  </si>
  <si>
    <t>6С00000000</t>
  </si>
  <si>
    <t>Муниципальная программа "Капитальный ремонт общего имущества в многоквартирных домах на 2017 - 2019 годы"</t>
  </si>
  <si>
    <t xml:space="preserve"> Администрация МО "Гиагинский район"</t>
  </si>
  <si>
    <t>Муниципальная программа муниципального образования "Гиагинский район" "Управление муниципальным имуществом и земельными ресурсами муниципального образования "Гиагинский район"</t>
  </si>
  <si>
    <t>6Я00000000</t>
  </si>
  <si>
    <t>Всего</t>
  </si>
  <si>
    <t>М.А.Бондаренко</t>
  </si>
  <si>
    <t>З.В.Зяблова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</si>
  <si>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военной операции, и (или) членам их семей"</t>
  </si>
  <si>
    <t>Приложение № 12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от  " 21 " декабря 2023 года № 123</t>
  </si>
  <si>
    <t xml:space="preserve">Управляющая делами Совета народных депутатов                                                           муниципального образования  "Гиагинский район"                                                                                           </t>
  </si>
  <si>
    <t>Приложение № 9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от  " 24 " декабря  2024 года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</si>
</sst>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.0"/>
    <numFmt numFmtId="166" formatCode="#\ ##0.00000"/>
  </numFmts>
  <fonts count="14" x14ac:knownFonts="1">
    <font>
      <sz val="11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164" fontId="0" fillId="0" borderId="0" xfId="0" applyNumberFormat="1" applyFont="1"/>
    <xf numFmtId="0" fontId="2" fillId="0" borderId="0" xfId="0" applyFont="1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top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6" fontId="1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165" fontId="7" fillId="2" borderId="5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top" wrapText="1"/>
    </xf>
    <xf numFmtId="165" fontId="7" fillId="2" borderId="5" xfId="0" applyNumberFormat="1" applyFont="1" applyFill="1" applyBorder="1" applyAlignment="1">
      <alignment horizontal="right" vertical="center" wrapText="1"/>
    </xf>
    <xf numFmtId="165" fontId="9" fillId="2" borderId="5" xfId="0" applyNumberFormat="1" applyFont="1" applyFill="1" applyBorder="1" applyAlignment="1">
      <alignment horizontal="right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2" borderId="5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top" wrapText="1"/>
    </xf>
    <xf numFmtId="164" fontId="0" fillId="0" borderId="0" xfId="0" applyNumberFormat="1"/>
    <xf numFmtId="165" fontId="8" fillId="0" borderId="2" xfId="0" applyNumberFormat="1" applyFont="1" applyFill="1" applyBorder="1" applyAlignment="1">
      <alignment horizontal="right" vertical="top" wrapText="1"/>
    </xf>
    <xf numFmtId="165" fontId="7" fillId="2" borderId="2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tabSelected="1" zoomScaleSheetLayoutView="80" workbookViewId="0">
      <selection activeCell="C1" sqref="C1:H1"/>
    </sheetView>
  </sheetViews>
  <sheetFormatPr defaultColWidth="9.140625" defaultRowHeight="15" x14ac:dyDescent="0.25"/>
  <cols>
    <col min="1" max="1" width="5.42578125" customWidth="1"/>
    <col min="2" max="2" width="69.5703125" customWidth="1"/>
    <col min="3" max="3" width="14.42578125" customWidth="1"/>
    <col min="4" max="4" width="15.7109375" customWidth="1"/>
    <col min="5" max="5" width="24.28515625" customWidth="1"/>
    <col min="6" max="7" width="15.7109375" hidden="1" customWidth="1"/>
    <col min="8" max="8" width="18.85546875" style="1" hidden="1" customWidth="1"/>
    <col min="9" max="9" width="15.140625" hidden="1" customWidth="1"/>
    <col min="10" max="10" width="14.7109375" hidden="1" customWidth="1"/>
    <col min="11" max="11" width="13.7109375" hidden="1" customWidth="1"/>
    <col min="12" max="12" width="23.5703125" customWidth="1"/>
    <col min="13" max="13" width="12" customWidth="1"/>
    <col min="15" max="15" width="16.42578125" customWidth="1"/>
  </cols>
  <sheetData>
    <row r="1" spans="1:12" ht="69.75" customHeight="1" x14ac:dyDescent="0.25">
      <c r="C1" s="75" t="s">
        <v>91</v>
      </c>
      <c r="D1" s="75"/>
      <c r="E1" s="75"/>
      <c r="F1" s="75"/>
      <c r="G1" s="75"/>
      <c r="H1" s="75"/>
    </row>
    <row r="2" spans="1:12" ht="69.75" customHeight="1" x14ac:dyDescent="0.25">
      <c r="A2" s="2"/>
      <c r="B2" s="2"/>
      <c r="C2" s="75" t="s">
        <v>89</v>
      </c>
      <c r="D2" s="75"/>
      <c r="E2" s="75"/>
      <c r="F2" s="75"/>
      <c r="G2" s="75"/>
      <c r="H2" s="75"/>
      <c r="I2" s="76" t="s">
        <v>0</v>
      </c>
      <c r="J2" s="76"/>
      <c r="K2" s="76"/>
    </row>
    <row r="3" spans="1:12" ht="45.75" customHeight="1" x14ac:dyDescent="0.25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2" ht="21" customHeight="1" x14ac:dyDescent="0.25">
      <c r="A4" s="78" t="s">
        <v>2</v>
      </c>
      <c r="B4" s="78"/>
      <c r="C4" s="78"/>
      <c r="D4" s="78"/>
      <c r="E4" s="78"/>
      <c r="F4" s="78"/>
      <c r="G4" s="78"/>
      <c r="H4" s="78"/>
      <c r="I4" s="34"/>
      <c r="J4" s="34"/>
      <c r="K4" s="34"/>
    </row>
    <row r="5" spans="1:12" ht="15.75" customHeight="1" x14ac:dyDescent="0.25">
      <c r="A5" s="63" t="s">
        <v>3</v>
      </c>
      <c r="B5" s="63" t="s">
        <v>4</v>
      </c>
      <c r="C5" s="63" t="s">
        <v>5</v>
      </c>
      <c r="D5" s="63" t="s">
        <v>6</v>
      </c>
      <c r="E5" s="59" t="s">
        <v>7</v>
      </c>
      <c r="F5" s="60" t="s">
        <v>8</v>
      </c>
      <c r="G5" s="60" t="s">
        <v>9</v>
      </c>
      <c r="H5" s="59" t="s">
        <v>10</v>
      </c>
      <c r="I5" s="57" t="s">
        <v>11</v>
      </c>
      <c r="J5" s="57" t="s">
        <v>12</v>
      </c>
      <c r="K5" s="57" t="s">
        <v>13</v>
      </c>
    </row>
    <row r="6" spans="1:12" ht="46.5" customHeight="1" x14ac:dyDescent="0.25">
      <c r="A6" s="63"/>
      <c r="B6" s="63"/>
      <c r="C6" s="63"/>
      <c r="D6" s="63"/>
      <c r="E6" s="59"/>
      <c r="F6" s="61"/>
      <c r="G6" s="61"/>
      <c r="H6" s="59"/>
      <c r="I6" s="58"/>
      <c r="J6" s="58"/>
      <c r="K6" s="58"/>
    </row>
    <row r="7" spans="1:12" ht="36.75" customHeight="1" x14ac:dyDescent="0.25">
      <c r="A7" s="4" t="s">
        <v>14</v>
      </c>
      <c r="B7" s="71" t="s">
        <v>15</v>
      </c>
      <c r="C7" s="71"/>
      <c r="D7" s="5" t="s">
        <v>16</v>
      </c>
      <c r="E7" s="36">
        <f>E8</f>
        <v>702183.97274999996</v>
      </c>
      <c r="F7" s="6">
        <f>F8</f>
        <v>431500.48284000001</v>
      </c>
      <c r="G7" s="7">
        <f>F7-E7</f>
        <v>-270683.48990999995</v>
      </c>
      <c r="H7" s="6">
        <f>F7/E7*100</f>
        <v>61.451200765818115</v>
      </c>
      <c r="I7" s="35">
        <f>I8</f>
        <v>219527.9</v>
      </c>
      <c r="J7" s="36">
        <f>SUM(I7-H7)</f>
        <v>219466.44879923417</v>
      </c>
      <c r="K7" s="36">
        <f>SUM(I7/H7*100)</f>
        <v>357239.39852142183</v>
      </c>
    </row>
    <row r="8" spans="1:12" ht="33" customHeight="1" x14ac:dyDescent="0.25">
      <c r="A8" s="8"/>
      <c r="B8" s="9" t="s">
        <v>17</v>
      </c>
      <c r="C8" s="10">
        <v>905</v>
      </c>
      <c r="D8" s="11"/>
      <c r="E8" s="52">
        <f>704383.97275-2200</f>
        <v>702183.97274999996</v>
      </c>
      <c r="F8" s="12">
        <v>431500.48284000001</v>
      </c>
      <c r="G8" s="7">
        <f t="shared" ref="G8:G62" si="0">F8-E8</f>
        <v>-270683.48990999995</v>
      </c>
      <c r="H8" s="6">
        <f t="shared" ref="H8:H62" si="1">F8/E8*100</f>
        <v>61.451200765818115</v>
      </c>
      <c r="I8" s="37">
        <v>219527.9</v>
      </c>
      <c r="J8" s="38">
        <f t="shared" ref="J8:J62" si="2">SUM(I8-H8)</f>
        <v>219466.44879923417</v>
      </c>
      <c r="K8" s="39">
        <f>SUM(I8/H8*100)</f>
        <v>357239.39852142183</v>
      </c>
      <c r="L8" s="40"/>
    </row>
    <row r="9" spans="1:12" ht="42.75" customHeight="1" x14ac:dyDescent="0.25">
      <c r="A9" s="4" t="s">
        <v>18</v>
      </c>
      <c r="B9" s="71" t="s">
        <v>19</v>
      </c>
      <c r="C9" s="71"/>
      <c r="D9" s="5" t="s">
        <v>20</v>
      </c>
      <c r="E9" s="53">
        <f>E10</f>
        <v>141515.80637999999</v>
      </c>
      <c r="F9" s="13">
        <f>F10</f>
        <v>82020.339129999993</v>
      </c>
      <c r="G9" s="7">
        <f t="shared" si="0"/>
        <v>-59495.467250000002</v>
      </c>
      <c r="H9" s="6">
        <f t="shared" si="1"/>
        <v>57.9584296822349</v>
      </c>
      <c r="I9" s="41">
        <f>I10</f>
        <v>36697.599999999999</v>
      </c>
      <c r="J9" s="36">
        <f t="shared" si="2"/>
        <v>36639.641570317763</v>
      </c>
      <c r="K9" s="36">
        <f t="shared" ref="K9:K62" si="3">SUM(I9/H9*100)</f>
        <v>63317.105382598631</v>
      </c>
    </row>
    <row r="10" spans="1:12" ht="31.5" customHeight="1" x14ac:dyDescent="0.25">
      <c r="A10" s="8"/>
      <c r="B10" s="14" t="s">
        <v>21</v>
      </c>
      <c r="C10" s="10">
        <v>902</v>
      </c>
      <c r="D10" s="11"/>
      <c r="E10" s="37">
        <v>141515.80637999999</v>
      </c>
      <c r="F10" s="15">
        <v>82020.339129999993</v>
      </c>
      <c r="G10" s="7">
        <f t="shared" si="0"/>
        <v>-59495.467250000002</v>
      </c>
      <c r="H10" s="6">
        <f t="shared" si="1"/>
        <v>57.9584296822349</v>
      </c>
      <c r="I10" s="37">
        <v>36697.599999999999</v>
      </c>
      <c r="J10" s="38">
        <f t="shared" si="2"/>
        <v>36639.641570317763</v>
      </c>
      <c r="K10" s="38">
        <f t="shared" si="3"/>
        <v>63317.105382598631</v>
      </c>
    </row>
    <row r="11" spans="1:12" ht="45.75" customHeight="1" x14ac:dyDescent="0.25">
      <c r="A11" s="16" t="s">
        <v>22</v>
      </c>
      <c r="B11" s="65" t="s">
        <v>23</v>
      </c>
      <c r="C11" s="66"/>
      <c r="D11" s="5" t="s">
        <v>24</v>
      </c>
      <c r="E11" s="54">
        <f>E12</f>
        <v>10.8</v>
      </c>
      <c r="F11" s="17">
        <f>F12</f>
        <v>5</v>
      </c>
      <c r="G11" s="7">
        <f t="shared" si="0"/>
        <v>-5.8000000000000007</v>
      </c>
      <c r="H11" s="6">
        <f t="shared" si="1"/>
        <v>46.296296296296291</v>
      </c>
      <c r="I11" s="42"/>
      <c r="J11" s="38"/>
      <c r="K11" s="38"/>
    </row>
    <row r="12" spans="1:12" ht="24" customHeight="1" x14ac:dyDescent="0.25">
      <c r="A12" s="8"/>
      <c r="B12" s="9" t="s">
        <v>25</v>
      </c>
      <c r="C12" s="10">
        <v>908</v>
      </c>
      <c r="D12" s="18"/>
      <c r="E12" s="37">
        <v>10.8</v>
      </c>
      <c r="F12" s="15">
        <v>5</v>
      </c>
      <c r="G12" s="7">
        <f t="shared" si="0"/>
        <v>-5.8000000000000007</v>
      </c>
      <c r="H12" s="6">
        <f t="shared" si="1"/>
        <v>46.296296296296291</v>
      </c>
      <c r="I12" s="42"/>
      <c r="J12" s="38"/>
      <c r="K12" s="38"/>
    </row>
    <row r="13" spans="1:12" ht="39.75" customHeight="1" x14ac:dyDescent="0.25">
      <c r="A13" s="16" t="s">
        <v>26</v>
      </c>
      <c r="B13" s="71" t="s">
        <v>27</v>
      </c>
      <c r="C13" s="71"/>
      <c r="D13" s="5" t="s">
        <v>28</v>
      </c>
      <c r="E13" s="53">
        <f>E14</f>
        <v>20022.830999999998</v>
      </c>
      <c r="F13" s="13">
        <f>F14</f>
        <v>15039.487090000001</v>
      </c>
      <c r="G13" s="7">
        <f t="shared" si="0"/>
        <v>-4983.3439099999978</v>
      </c>
      <c r="H13" s="6">
        <f t="shared" si="1"/>
        <v>75.111691698341758</v>
      </c>
      <c r="I13" s="41">
        <f>I14</f>
        <v>8160.7</v>
      </c>
      <c r="J13" s="36">
        <f t="shared" si="2"/>
        <v>8085.5883083016579</v>
      </c>
      <c r="K13" s="36">
        <f t="shared" si="3"/>
        <v>10864.75329669637</v>
      </c>
    </row>
    <row r="14" spans="1:12" ht="36.75" customHeight="1" x14ac:dyDescent="0.25">
      <c r="A14" s="8"/>
      <c r="B14" s="19" t="s">
        <v>29</v>
      </c>
      <c r="C14" s="10">
        <v>903</v>
      </c>
      <c r="D14" s="11"/>
      <c r="E14" s="37">
        <f>19994.60906-81+109.22194</f>
        <v>20022.830999999998</v>
      </c>
      <c r="F14" s="15">
        <v>15039.487090000001</v>
      </c>
      <c r="G14" s="7">
        <f t="shared" si="0"/>
        <v>-4983.3439099999978</v>
      </c>
      <c r="H14" s="6">
        <f t="shared" si="1"/>
        <v>75.111691698341758</v>
      </c>
      <c r="I14" s="37">
        <v>8160.7</v>
      </c>
      <c r="J14" s="38">
        <f t="shared" si="2"/>
        <v>8085.5883083016579</v>
      </c>
      <c r="K14" s="38">
        <f t="shared" si="3"/>
        <v>10864.75329669637</v>
      </c>
    </row>
    <row r="15" spans="1:12" ht="48" customHeight="1" x14ac:dyDescent="0.25">
      <c r="A15" s="4" t="s">
        <v>30</v>
      </c>
      <c r="B15" s="74" t="s">
        <v>31</v>
      </c>
      <c r="C15" s="74"/>
      <c r="D15" s="5" t="s">
        <v>32</v>
      </c>
      <c r="E15" s="53">
        <f>E16+E18+E19+E17</f>
        <v>7363.3860000000004</v>
      </c>
      <c r="F15" s="13">
        <f>F16+F18+F19+F17</f>
        <v>2266.6057099999998</v>
      </c>
      <c r="G15" s="7">
        <f t="shared" si="0"/>
        <v>-5096.7802900000006</v>
      </c>
      <c r="H15" s="6">
        <f t="shared" si="1"/>
        <v>30.782111789331694</v>
      </c>
      <c r="I15" s="43">
        <f>I16+I18+I19</f>
        <v>875</v>
      </c>
      <c r="J15" s="36">
        <f t="shared" si="2"/>
        <v>844.21788821066832</v>
      </c>
      <c r="K15" s="36">
        <f t="shared" si="3"/>
        <v>2842.5600101395676</v>
      </c>
    </row>
    <row r="16" spans="1:12" ht="21" customHeight="1" x14ac:dyDescent="0.25">
      <c r="A16" s="8"/>
      <c r="B16" s="9" t="s">
        <v>25</v>
      </c>
      <c r="C16" s="10">
        <v>908</v>
      </c>
      <c r="D16" s="11"/>
      <c r="E16" s="55">
        <v>5560</v>
      </c>
      <c r="F16" s="20">
        <v>439.55599999999998</v>
      </c>
      <c r="G16" s="7">
        <f t="shared" si="0"/>
        <v>-5120.4440000000004</v>
      </c>
      <c r="H16" s="6">
        <f t="shared" si="1"/>
        <v>7.9056834532374092</v>
      </c>
      <c r="I16" s="37">
        <v>0</v>
      </c>
      <c r="J16" s="38">
        <f t="shared" si="2"/>
        <v>-7.9056834532374092</v>
      </c>
      <c r="K16" s="38">
        <f t="shared" si="3"/>
        <v>0</v>
      </c>
    </row>
    <row r="17" spans="1:11" ht="19.5" hidden="1" customHeight="1" x14ac:dyDescent="0.25">
      <c r="A17" s="8"/>
      <c r="B17" s="9" t="s">
        <v>33</v>
      </c>
      <c r="C17" s="10">
        <v>903</v>
      </c>
      <c r="D17" s="11"/>
      <c r="E17" s="55"/>
      <c r="F17" s="20"/>
      <c r="G17" s="7">
        <f t="shared" si="0"/>
        <v>0</v>
      </c>
      <c r="H17" s="6" t="e">
        <f t="shared" si="1"/>
        <v>#DIV/0!</v>
      </c>
      <c r="I17" s="37"/>
      <c r="J17" s="38"/>
      <c r="K17" s="38"/>
    </row>
    <row r="18" spans="1:11" ht="38.25" hidden="1" customHeight="1" x14ac:dyDescent="0.25">
      <c r="A18" s="8"/>
      <c r="B18" s="9" t="s">
        <v>21</v>
      </c>
      <c r="C18" s="10">
        <v>902</v>
      </c>
      <c r="D18" s="11"/>
      <c r="E18" s="55">
        <v>0</v>
      </c>
      <c r="F18" s="20">
        <v>53.927999999999997</v>
      </c>
      <c r="G18" s="7">
        <f t="shared" si="0"/>
        <v>53.927999999999997</v>
      </c>
      <c r="H18" s="6" t="e">
        <f t="shared" si="1"/>
        <v>#DIV/0!</v>
      </c>
      <c r="I18" s="37">
        <v>25</v>
      </c>
      <c r="J18" s="38" t="e">
        <f t="shared" si="2"/>
        <v>#DIV/0!</v>
      </c>
      <c r="K18" s="38" t="e">
        <f t="shared" si="3"/>
        <v>#DIV/0!</v>
      </c>
    </row>
    <row r="19" spans="1:11" ht="31.5" x14ac:dyDescent="0.25">
      <c r="A19" s="8"/>
      <c r="B19" s="9" t="s">
        <v>17</v>
      </c>
      <c r="C19" s="10">
        <v>905</v>
      </c>
      <c r="D19" s="11"/>
      <c r="E19" s="55">
        <v>1803.386</v>
      </c>
      <c r="F19" s="20">
        <v>1773.1217099999999</v>
      </c>
      <c r="G19" s="7">
        <f t="shared" si="0"/>
        <v>-30.264290000000074</v>
      </c>
      <c r="H19" s="6">
        <f t="shared" si="1"/>
        <v>98.321807422260122</v>
      </c>
      <c r="I19" s="37">
        <v>850</v>
      </c>
      <c r="J19" s="38">
        <f t="shared" si="2"/>
        <v>751.67819257773988</v>
      </c>
      <c r="K19" s="38">
        <f t="shared" si="3"/>
        <v>864.50811095195502</v>
      </c>
    </row>
    <row r="20" spans="1:11" ht="41.25" customHeight="1" x14ac:dyDescent="0.25">
      <c r="A20" s="16" t="s">
        <v>34</v>
      </c>
      <c r="B20" s="71" t="s">
        <v>35</v>
      </c>
      <c r="C20" s="71"/>
      <c r="D20" s="5" t="s">
        <v>36</v>
      </c>
      <c r="E20" s="53">
        <f>E21</f>
        <v>116.69584</v>
      </c>
      <c r="F20" s="13">
        <f>F21</f>
        <v>137.0532</v>
      </c>
      <c r="G20" s="7">
        <f t="shared" si="0"/>
        <v>20.35736</v>
      </c>
      <c r="H20" s="6">
        <f t="shared" si="1"/>
        <v>117.44480351656065</v>
      </c>
      <c r="I20" s="41">
        <f>I21</f>
        <v>210.9</v>
      </c>
      <c r="J20" s="36">
        <f t="shared" si="2"/>
        <v>93.455196483439352</v>
      </c>
      <c r="K20" s="36">
        <f t="shared" si="3"/>
        <v>179.57371776799081</v>
      </c>
    </row>
    <row r="21" spans="1:11" ht="15.75" x14ac:dyDescent="0.25">
      <c r="A21" s="3"/>
      <c r="B21" s="9" t="s">
        <v>25</v>
      </c>
      <c r="C21" s="10">
        <v>908</v>
      </c>
      <c r="D21" s="11"/>
      <c r="E21" s="37">
        <v>116.69584</v>
      </c>
      <c r="F21" s="15">
        <v>137.0532</v>
      </c>
      <c r="G21" s="7">
        <f t="shared" si="0"/>
        <v>20.35736</v>
      </c>
      <c r="H21" s="6">
        <f t="shared" si="1"/>
        <v>117.44480351656065</v>
      </c>
      <c r="I21" s="37">
        <v>210.9</v>
      </c>
      <c r="J21" s="38">
        <f t="shared" si="2"/>
        <v>93.455196483439352</v>
      </c>
      <c r="K21" s="38">
        <f t="shared" si="3"/>
        <v>179.57371776799081</v>
      </c>
    </row>
    <row r="22" spans="1:11" ht="41.25" customHeight="1" x14ac:dyDescent="0.25">
      <c r="A22" s="16" t="s">
        <v>37</v>
      </c>
      <c r="B22" s="71" t="s">
        <v>38</v>
      </c>
      <c r="C22" s="71"/>
      <c r="D22" s="5" t="s">
        <v>39</v>
      </c>
      <c r="E22" s="53">
        <f>E23</f>
        <v>9102.6131600000008</v>
      </c>
      <c r="F22" s="13">
        <f>F23</f>
        <v>459.89400000000001</v>
      </c>
      <c r="G22" s="7">
        <f t="shared" si="0"/>
        <v>-8642.7191600000006</v>
      </c>
      <c r="H22" s="6">
        <f t="shared" si="1"/>
        <v>5.0523293906515958</v>
      </c>
      <c r="I22" s="41">
        <f>I23</f>
        <v>172.2</v>
      </c>
      <c r="J22" s="36">
        <f t="shared" si="2"/>
        <v>167.14767060934838</v>
      </c>
      <c r="K22" s="36">
        <f t="shared" si="3"/>
        <v>3408.3288456731329</v>
      </c>
    </row>
    <row r="23" spans="1:11" ht="22.5" customHeight="1" x14ac:dyDescent="0.25">
      <c r="A23" s="8"/>
      <c r="B23" s="9" t="s">
        <v>25</v>
      </c>
      <c r="C23" s="10">
        <v>908</v>
      </c>
      <c r="D23" s="11"/>
      <c r="E23" s="37">
        <v>9102.6131600000008</v>
      </c>
      <c r="F23" s="15">
        <v>459.89400000000001</v>
      </c>
      <c r="G23" s="7">
        <f t="shared" si="0"/>
        <v>-8642.7191600000006</v>
      </c>
      <c r="H23" s="6">
        <f t="shared" si="1"/>
        <v>5.0523293906515958</v>
      </c>
      <c r="I23" s="37">
        <v>172.2</v>
      </c>
      <c r="J23" s="38">
        <f t="shared" si="2"/>
        <v>167.14767060934838</v>
      </c>
      <c r="K23" s="38">
        <f t="shared" si="3"/>
        <v>3408.3288456731329</v>
      </c>
    </row>
    <row r="24" spans="1:11" ht="45.75" customHeight="1" x14ac:dyDescent="0.25">
      <c r="A24" s="16" t="s">
        <v>40</v>
      </c>
      <c r="B24" s="71" t="s">
        <v>41</v>
      </c>
      <c r="C24" s="71"/>
      <c r="D24" s="21" t="s">
        <v>42</v>
      </c>
      <c r="E24" s="53">
        <f>E27+E25+E26</f>
        <v>302.70925999999997</v>
      </c>
      <c r="F24" s="13">
        <f>F27+F25+F26</f>
        <v>0</v>
      </c>
      <c r="G24" s="7">
        <f t="shared" si="0"/>
        <v>-302.70925999999997</v>
      </c>
      <c r="H24" s="6">
        <f t="shared" si="1"/>
        <v>0</v>
      </c>
      <c r="I24" s="41">
        <f>I27</f>
        <v>4415.6000000000004</v>
      </c>
      <c r="J24" s="36">
        <f t="shared" si="2"/>
        <v>4415.6000000000004</v>
      </c>
      <c r="K24" s="36" t="e">
        <f t="shared" si="3"/>
        <v>#DIV/0!</v>
      </c>
    </row>
    <row r="25" spans="1:11" ht="15.75" hidden="1" customHeight="1" x14ac:dyDescent="0.25">
      <c r="A25" s="16"/>
      <c r="B25" s="9" t="s">
        <v>43</v>
      </c>
      <c r="C25" s="10">
        <v>902</v>
      </c>
      <c r="D25" s="21"/>
      <c r="E25" s="56">
        <v>0</v>
      </c>
      <c r="F25" s="22">
        <v>0</v>
      </c>
      <c r="G25" s="7">
        <f t="shared" si="0"/>
        <v>0</v>
      </c>
      <c r="H25" s="6" t="e">
        <f t="shared" si="1"/>
        <v>#DIV/0!</v>
      </c>
      <c r="I25" s="41"/>
      <c r="J25" s="36"/>
      <c r="K25" s="36"/>
    </row>
    <row r="26" spans="1:11" ht="3.75" hidden="1" customHeight="1" x14ac:dyDescent="0.25">
      <c r="A26" s="16"/>
      <c r="B26" s="9" t="s">
        <v>44</v>
      </c>
      <c r="C26" s="10">
        <v>905</v>
      </c>
      <c r="D26" s="21"/>
      <c r="E26" s="56">
        <v>0</v>
      </c>
      <c r="F26" s="22">
        <v>0</v>
      </c>
      <c r="G26" s="7">
        <f t="shared" si="0"/>
        <v>0</v>
      </c>
      <c r="H26" s="6" t="e">
        <f t="shared" si="1"/>
        <v>#DIV/0!</v>
      </c>
      <c r="I26" s="41"/>
      <c r="J26" s="36"/>
      <c r="K26" s="36"/>
    </row>
    <row r="27" spans="1:11" ht="19.5" customHeight="1" x14ac:dyDescent="0.25">
      <c r="A27" s="3"/>
      <c r="B27" s="9" t="s">
        <v>25</v>
      </c>
      <c r="C27" s="23">
        <v>908</v>
      </c>
      <c r="D27" s="24"/>
      <c r="E27" s="37">
        <v>302.70925999999997</v>
      </c>
      <c r="F27" s="15">
        <v>0</v>
      </c>
      <c r="G27" s="7">
        <f t="shared" si="0"/>
        <v>-302.70925999999997</v>
      </c>
      <c r="H27" s="6">
        <f t="shared" si="1"/>
        <v>0</v>
      </c>
      <c r="I27" s="37">
        <v>4415.6000000000004</v>
      </c>
      <c r="J27" s="38">
        <f t="shared" si="2"/>
        <v>4415.6000000000004</v>
      </c>
      <c r="K27" s="38" t="e">
        <f t="shared" si="3"/>
        <v>#DIV/0!</v>
      </c>
    </row>
    <row r="28" spans="1:11" ht="51.75" customHeight="1" x14ac:dyDescent="0.25">
      <c r="A28" s="4" t="s">
        <v>45</v>
      </c>
      <c r="B28" s="65" t="s">
        <v>46</v>
      </c>
      <c r="C28" s="66"/>
      <c r="D28" s="21" t="s">
        <v>47</v>
      </c>
      <c r="E28" s="53">
        <f>E29</f>
        <v>818.5630000000001</v>
      </c>
      <c r="F28" s="13">
        <f>F29</f>
        <v>580.98873000000003</v>
      </c>
      <c r="G28" s="7">
        <f t="shared" si="0"/>
        <v>-237.57427000000007</v>
      </c>
      <c r="H28" s="6">
        <f t="shared" si="1"/>
        <v>70.976666426408229</v>
      </c>
      <c r="I28" s="42"/>
      <c r="J28" s="38"/>
      <c r="K28" s="38"/>
    </row>
    <row r="29" spans="1:11" ht="21.75" customHeight="1" x14ac:dyDescent="0.25">
      <c r="A29" s="3"/>
      <c r="B29" s="9" t="s">
        <v>25</v>
      </c>
      <c r="C29" s="23">
        <v>908</v>
      </c>
      <c r="D29" s="24"/>
      <c r="E29" s="37">
        <f>845.868-27.305</f>
        <v>818.5630000000001</v>
      </c>
      <c r="F29" s="15">
        <v>580.98873000000003</v>
      </c>
      <c r="G29" s="7">
        <f t="shared" si="0"/>
        <v>-237.57427000000007</v>
      </c>
      <c r="H29" s="6">
        <f t="shared" si="1"/>
        <v>70.976666426408229</v>
      </c>
      <c r="I29" s="42"/>
      <c r="J29" s="38"/>
      <c r="K29" s="38"/>
    </row>
    <row r="30" spans="1:11" ht="68.25" customHeight="1" x14ac:dyDescent="0.25">
      <c r="A30" s="16" t="s">
        <v>48</v>
      </c>
      <c r="B30" s="71" t="s">
        <v>49</v>
      </c>
      <c r="C30" s="71"/>
      <c r="D30" s="21" t="s">
        <v>50</v>
      </c>
      <c r="E30" s="53">
        <f t="shared" ref="E30:F30" si="4">E31</f>
        <v>6358.6480000000001</v>
      </c>
      <c r="F30" s="13">
        <f t="shared" si="4"/>
        <v>4468.5152200000002</v>
      </c>
      <c r="G30" s="7">
        <f t="shared" si="0"/>
        <v>-1890.1327799999999</v>
      </c>
      <c r="H30" s="6">
        <f t="shared" si="1"/>
        <v>70.274612150255848</v>
      </c>
      <c r="I30" s="41">
        <f t="shared" ref="I30" si="5">I31</f>
        <v>1048.5</v>
      </c>
      <c r="J30" s="36">
        <f t="shared" si="2"/>
        <v>978.22538784974415</v>
      </c>
      <c r="K30" s="36">
        <f t="shared" si="3"/>
        <v>1492.0039654693173</v>
      </c>
    </row>
    <row r="31" spans="1:11" ht="18.75" customHeight="1" x14ac:dyDescent="0.25">
      <c r="A31" s="16"/>
      <c r="B31" s="25" t="s">
        <v>25</v>
      </c>
      <c r="C31" s="26">
        <v>908</v>
      </c>
      <c r="D31" s="24"/>
      <c r="E31" s="37">
        <f>6658.648-300</f>
        <v>6358.6480000000001</v>
      </c>
      <c r="F31" s="15">
        <v>4468.5152200000002</v>
      </c>
      <c r="G31" s="7">
        <f t="shared" si="0"/>
        <v>-1890.1327799999999</v>
      </c>
      <c r="H31" s="6">
        <f t="shared" si="1"/>
        <v>70.274612150255848</v>
      </c>
      <c r="I31" s="37">
        <v>1048.5</v>
      </c>
      <c r="J31" s="38">
        <f t="shared" si="2"/>
        <v>978.22538784974415</v>
      </c>
      <c r="K31" s="38">
        <f t="shared" si="3"/>
        <v>1492.0039654693173</v>
      </c>
    </row>
    <row r="32" spans="1:11" ht="31.5" customHeight="1" x14ac:dyDescent="0.25">
      <c r="A32" s="16" t="s">
        <v>51</v>
      </c>
      <c r="B32" s="69" t="s">
        <v>52</v>
      </c>
      <c r="C32" s="70"/>
      <c r="D32" s="21" t="s">
        <v>53</v>
      </c>
      <c r="E32" s="53">
        <f>E33+E34+E35</f>
        <v>6017.5619999999999</v>
      </c>
      <c r="F32" s="13">
        <f>F33+F34+F35</f>
        <v>34860.008970000003</v>
      </c>
      <c r="G32" s="7">
        <f t="shared" si="0"/>
        <v>28842.446970000005</v>
      </c>
      <c r="H32" s="6">
        <f t="shared" si="1"/>
        <v>579.30452515487173</v>
      </c>
      <c r="I32" s="42"/>
      <c r="J32" s="38"/>
      <c r="K32" s="38"/>
    </row>
    <row r="33" spans="1:11" ht="15.75" hidden="1" customHeight="1" x14ac:dyDescent="0.25">
      <c r="A33" s="16"/>
      <c r="B33" s="25" t="s">
        <v>43</v>
      </c>
      <c r="C33" s="26">
        <v>902</v>
      </c>
      <c r="D33" s="24"/>
      <c r="E33" s="37">
        <v>0</v>
      </c>
      <c r="F33" s="15">
        <v>0</v>
      </c>
      <c r="G33" s="7">
        <f t="shared" si="0"/>
        <v>0</v>
      </c>
      <c r="H33" s="6" t="e">
        <f t="shared" si="1"/>
        <v>#DIV/0!</v>
      </c>
      <c r="I33" s="42"/>
      <c r="J33" s="38"/>
      <c r="K33" s="38"/>
    </row>
    <row r="34" spans="1:11" ht="15.75" hidden="1" customHeight="1" x14ac:dyDescent="0.25">
      <c r="A34" s="16"/>
      <c r="B34" s="25" t="s">
        <v>44</v>
      </c>
      <c r="C34" s="26">
        <v>905</v>
      </c>
      <c r="D34" s="24"/>
      <c r="E34" s="37">
        <v>0</v>
      </c>
      <c r="F34" s="15">
        <v>0</v>
      </c>
      <c r="G34" s="7">
        <f t="shared" si="0"/>
        <v>0</v>
      </c>
      <c r="H34" s="6" t="e">
        <f t="shared" si="1"/>
        <v>#DIV/0!</v>
      </c>
      <c r="I34" s="42"/>
      <c r="J34" s="38"/>
      <c r="K34" s="38"/>
    </row>
    <row r="35" spans="1:11" ht="24.75" customHeight="1" x14ac:dyDescent="0.25">
      <c r="A35" s="16"/>
      <c r="B35" s="25" t="s">
        <v>25</v>
      </c>
      <c r="C35" s="26">
        <v>908</v>
      </c>
      <c r="D35" s="24"/>
      <c r="E35" s="37">
        <f>5713.449+304.113</f>
        <v>6017.5619999999999</v>
      </c>
      <c r="F35" s="15">
        <v>34860.008970000003</v>
      </c>
      <c r="G35" s="7">
        <f t="shared" si="0"/>
        <v>28842.446970000005</v>
      </c>
      <c r="H35" s="6">
        <f t="shared" si="1"/>
        <v>579.30452515487173</v>
      </c>
      <c r="I35" s="42"/>
      <c r="J35" s="38"/>
      <c r="K35" s="38"/>
    </row>
    <row r="36" spans="1:11" ht="41.25" customHeight="1" x14ac:dyDescent="0.25">
      <c r="A36" s="16" t="s">
        <v>54</v>
      </c>
      <c r="B36" s="71" t="s">
        <v>55</v>
      </c>
      <c r="C36" s="71"/>
      <c r="D36" s="21" t="s">
        <v>56</v>
      </c>
      <c r="E36" s="53">
        <f>E37</f>
        <v>130</v>
      </c>
      <c r="F36" s="13">
        <f>F37</f>
        <v>129.80601999999999</v>
      </c>
      <c r="G36" s="7">
        <f t="shared" si="0"/>
        <v>-0.19398000000001048</v>
      </c>
      <c r="H36" s="6">
        <f t="shared" si="1"/>
        <v>99.850784615384597</v>
      </c>
      <c r="I36" s="41">
        <f>SUM(I37)</f>
        <v>76</v>
      </c>
      <c r="J36" s="36">
        <f t="shared" si="2"/>
        <v>-23.850784615384597</v>
      </c>
      <c r="K36" s="36">
        <f t="shared" si="3"/>
        <v>76.113573160936625</v>
      </c>
    </row>
    <row r="37" spans="1:11" ht="31.5" x14ac:dyDescent="0.25">
      <c r="A37" s="3"/>
      <c r="B37" s="9" t="s">
        <v>17</v>
      </c>
      <c r="C37" s="23">
        <v>905</v>
      </c>
      <c r="D37" s="24"/>
      <c r="E37" s="37">
        <v>130</v>
      </c>
      <c r="F37" s="15">
        <v>129.80601999999999</v>
      </c>
      <c r="G37" s="7">
        <f t="shared" si="0"/>
        <v>-0.19398000000001048</v>
      </c>
      <c r="H37" s="6">
        <f t="shared" si="1"/>
        <v>99.850784615384597</v>
      </c>
      <c r="I37" s="37">
        <v>76</v>
      </c>
      <c r="J37" s="38">
        <f t="shared" si="2"/>
        <v>-23.850784615384597</v>
      </c>
      <c r="K37" s="38">
        <f t="shared" si="3"/>
        <v>76.113573160936625</v>
      </c>
    </row>
    <row r="38" spans="1:11" ht="35.25" customHeight="1" x14ac:dyDescent="0.25">
      <c r="A38" s="4" t="s">
        <v>57</v>
      </c>
      <c r="B38" s="71" t="s">
        <v>58</v>
      </c>
      <c r="C38" s="71"/>
      <c r="D38" s="21" t="s">
        <v>59</v>
      </c>
      <c r="E38" s="53">
        <f>E39+E40+E41</f>
        <v>1422.55053</v>
      </c>
      <c r="F38" s="13">
        <f>F39+F40+F41</f>
        <v>576.11920999999995</v>
      </c>
      <c r="G38" s="7">
        <f t="shared" si="0"/>
        <v>-846.43132000000003</v>
      </c>
      <c r="H38" s="6">
        <f t="shared" si="1"/>
        <v>40.499033099372575</v>
      </c>
      <c r="I38" s="41">
        <f>I39+I40+I41</f>
        <v>1610</v>
      </c>
      <c r="J38" s="36">
        <f t="shared" si="2"/>
        <v>1569.5009669006274</v>
      </c>
      <c r="K38" s="36">
        <f t="shared" si="3"/>
        <v>3975.403551115749</v>
      </c>
    </row>
    <row r="39" spans="1:11" ht="33.75" hidden="1" customHeight="1" x14ac:dyDescent="0.25">
      <c r="A39" s="3"/>
      <c r="B39" s="9" t="s">
        <v>60</v>
      </c>
      <c r="C39" s="23">
        <v>902</v>
      </c>
      <c r="D39" s="24"/>
      <c r="E39" s="37"/>
      <c r="F39" s="15">
        <v>0</v>
      </c>
      <c r="G39" s="7">
        <f t="shared" si="0"/>
        <v>0</v>
      </c>
      <c r="H39" s="6" t="e">
        <f t="shared" si="1"/>
        <v>#DIV/0!</v>
      </c>
      <c r="I39" s="37">
        <v>10</v>
      </c>
      <c r="J39" s="38" t="e">
        <f t="shared" si="2"/>
        <v>#DIV/0!</v>
      </c>
      <c r="K39" s="38" t="e">
        <f t="shared" si="3"/>
        <v>#DIV/0!</v>
      </c>
    </row>
    <row r="40" spans="1:11" ht="31.5" x14ac:dyDescent="0.25">
      <c r="A40" s="3"/>
      <c r="B40" s="9" t="s">
        <v>17</v>
      </c>
      <c r="C40" s="23">
        <v>905</v>
      </c>
      <c r="D40" s="24"/>
      <c r="E40" s="37">
        <v>1422.55053</v>
      </c>
      <c r="F40" s="15">
        <v>576.11920999999995</v>
      </c>
      <c r="G40" s="7">
        <f t="shared" si="0"/>
        <v>-846.43132000000003</v>
      </c>
      <c r="H40" s="6">
        <f t="shared" si="1"/>
        <v>40.499033099372575</v>
      </c>
      <c r="I40" s="37">
        <v>1600</v>
      </c>
      <c r="J40" s="38">
        <f t="shared" si="2"/>
        <v>1559.5009669006274</v>
      </c>
      <c r="K40" s="38">
        <f t="shared" si="3"/>
        <v>3950.7116035932909</v>
      </c>
    </row>
    <row r="41" spans="1:11" ht="0.75" hidden="1" customHeight="1" x14ac:dyDescent="0.25">
      <c r="A41" s="8"/>
      <c r="B41" s="9" t="s">
        <v>61</v>
      </c>
      <c r="C41" s="10">
        <v>908</v>
      </c>
      <c r="D41" s="24"/>
      <c r="E41" s="37">
        <v>0</v>
      </c>
      <c r="F41" s="15">
        <v>0</v>
      </c>
      <c r="G41" s="7">
        <f t="shared" si="0"/>
        <v>0</v>
      </c>
      <c r="H41" s="6" t="e">
        <f t="shared" si="1"/>
        <v>#DIV/0!</v>
      </c>
      <c r="I41" s="37">
        <v>0</v>
      </c>
      <c r="J41" s="38" t="e">
        <f t="shared" si="2"/>
        <v>#DIV/0!</v>
      </c>
      <c r="K41" s="38" t="e">
        <f t="shared" si="3"/>
        <v>#DIV/0!</v>
      </c>
    </row>
    <row r="42" spans="1:11" ht="36" customHeight="1" x14ac:dyDescent="0.25">
      <c r="A42" s="16" t="s">
        <v>62</v>
      </c>
      <c r="B42" s="71" t="s">
        <v>63</v>
      </c>
      <c r="C42" s="71"/>
      <c r="D42" s="21" t="s">
        <v>64</v>
      </c>
      <c r="E42" s="53">
        <f>E43+E44+E45+E46</f>
        <v>1309.3</v>
      </c>
      <c r="F42" s="13">
        <f>F43+F44+F45+F46</f>
        <v>1186.7909999999999</v>
      </c>
      <c r="G42" s="7">
        <f t="shared" si="0"/>
        <v>-122.50900000000001</v>
      </c>
      <c r="H42" s="6">
        <f t="shared" si="1"/>
        <v>90.643168105094318</v>
      </c>
      <c r="I42" s="41">
        <f>I43+I44+I45+I46</f>
        <v>65.599999999999994</v>
      </c>
      <c r="J42" s="36">
        <f t="shared" si="2"/>
        <v>-25.043168105094324</v>
      </c>
      <c r="K42" s="36">
        <f t="shared" si="3"/>
        <v>72.371698133875299</v>
      </c>
    </row>
    <row r="43" spans="1:11" ht="19.5" customHeight="1" x14ac:dyDescent="0.25">
      <c r="A43" s="16"/>
      <c r="B43" s="9" t="s">
        <v>25</v>
      </c>
      <c r="C43" s="10">
        <v>908</v>
      </c>
      <c r="D43" s="24"/>
      <c r="E43" s="37">
        <f>1470.2-12.5-148.4</f>
        <v>1309.3</v>
      </c>
      <c r="F43" s="15">
        <v>1186.7909999999999</v>
      </c>
      <c r="G43" s="7">
        <f t="shared" si="0"/>
        <v>-122.50900000000001</v>
      </c>
      <c r="H43" s="6">
        <f t="shared" si="1"/>
        <v>90.643168105094318</v>
      </c>
      <c r="I43" s="37">
        <v>0</v>
      </c>
      <c r="J43" s="38">
        <f t="shared" si="2"/>
        <v>-90.643168105094318</v>
      </c>
      <c r="K43" s="38">
        <f t="shared" si="3"/>
        <v>0</v>
      </c>
    </row>
    <row r="44" spans="1:11" ht="6" hidden="1" customHeight="1" x14ac:dyDescent="0.25">
      <c r="A44" s="16"/>
      <c r="B44" s="9" t="s">
        <v>65</v>
      </c>
      <c r="C44" s="10">
        <v>902</v>
      </c>
      <c r="D44" s="11"/>
      <c r="E44" s="37">
        <v>0</v>
      </c>
      <c r="F44" s="15">
        <v>0</v>
      </c>
      <c r="G44" s="7">
        <f t="shared" si="0"/>
        <v>0</v>
      </c>
      <c r="H44" s="6" t="e">
        <f t="shared" si="1"/>
        <v>#DIV/0!</v>
      </c>
      <c r="I44" s="37">
        <v>0</v>
      </c>
      <c r="J44" s="38" t="e">
        <f t="shared" si="2"/>
        <v>#DIV/0!</v>
      </c>
      <c r="K44" s="38" t="e">
        <f t="shared" si="3"/>
        <v>#DIV/0!</v>
      </c>
    </row>
    <row r="45" spans="1:11" ht="6" hidden="1" customHeight="1" x14ac:dyDescent="0.25">
      <c r="A45" s="16"/>
      <c r="B45" s="9" t="s">
        <v>66</v>
      </c>
      <c r="C45" s="10">
        <v>905</v>
      </c>
      <c r="D45" s="11"/>
      <c r="E45" s="37">
        <v>0</v>
      </c>
      <c r="F45" s="15">
        <v>0</v>
      </c>
      <c r="G45" s="7">
        <f t="shared" si="0"/>
        <v>0</v>
      </c>
      <c r="H45" s="6" t="e">
        <f t="shared" si="1"/>
        <v>#DIV/0!</v>
      </c>
      <c r="I45" s="37">
        <v>65.599999999999994</v>
      </c>
      <c r="J45" s="38" t="e">
        <f t="shared" si="2"/>
        <v>#DIV/0!</v>
      </c>
      <c r="K45" s="38" t="e">
        <f t="shared" si="3"/>
        <v>#DIV/0!</v>
      </c>
    </row>
    <row r="46" spans="1:11" ht="6" hidden="1" customHeight="1" x14ac:dyDescent="0.25">
      <c r="A46" s="16"/>
      <c r="B46" s="9" t="s">
        <v>44</v>
      </c>
      <c r="C46" s="23">
        <v>905</v>
      </c>
      <c r="D46" s="24"/>
      <c r="E46" s="37">
        <v>0</v>
      </c>
      <c r="F46" s="15">
        <v>0</v>
      </c>
      <c r="G46" s="7">
        <f t="shared" si="0"/>
        <v>0</v>
      </c>
      <c r="H46" s="6" t="e">
        <f t="shared" si="1"/>
        <v>#DIV/0!</v>
      </c>
      <c r="I46" s="37">
        <v>0</v>
      </c>
      <c r="J46" s="38" t="e">
        <f t="shared" si="2"/>
        <v>#DIV/0!</v>
      </c>
      <c r="K46" s="38" t="e">
        <f t="shared" si="3"/>
        <v>#DIV/0!</v>
      </c>
    </row>
    <row r="47" spans="1:11" ht="33" customHeight="1" x14ac:dyDescent="0.25">
      <c r="A47" s="16" t="s">
        <v>67</v>
      </c>
      <c r="B47" s="72" t="s">
        <v>68</v>
      </c>
      <c r="C47" s="73"/>
      <c r="D47" s="21" t="s">
        <v>69</v>
      </c>
      <c r="E47" s="53">
        <f>E48</f>
        <v>312.52996000000002</v>
      </c>
      <c r="F47" s="15">
        <f>F48</f>
        <v>7566.4629999999997</v>
      </c>
      <c r="G47" s="7">
        <f t="shared" si="0"/>
        <v>7253.9330399999999</v>
      </c>
      <c r="H47" s="6">
        <f t="shared" si="1"/>
        <v>2421.0360504317728</v>
      </c>
      <c r="I47" s="42"/>
      <c r="J47" s="38"/>
      <c r="K47" s="38"/>
    </row>
    <row r="48" spans="1:11" ht="21.75" customHeight="1" x14ac:dyDescent="0.25">
      <c r="A48" s="16"/>
      <c r="B48" s="9" t="s">
        <v>25</v>
      </c>
      <c r="C48" s="10">
        <v>908</v>
      </c>
      <c r="D48" s="24"/>
      <c r="E48" s="37">
        <v>312.52996000000002</v>
      </c>
      <c r="F48" s="15">
        <v>7566.4629999999997</v>
      </c>
      <c r="G48" s="7">
        <f t="shared" si="0"/>
        <v>7253.9330399999999</v>
      </c>
      <c r="H48" s="6">
        <f t="shared" si="1"/>
        <v>2421.0360504317728</v>
      </c>
      <c r="I48" s="42"/>
      <c r="J48" s="38"/>
      <c r="K48" s="38"/>
    </row>
    <row r="49" spans="1:15" ht="39" customHeight="1" x14ac:dyDescent="0.25">
      <c r="A49" s="16" t="s">
        <v>70</v>
      </c>
      <c r="B49" s="64" t="s">
        <v>71</v>
      </c>
      <c r="C49" s="64"/>
      <c r="D49" s="21" t="s">
        <v>72</v>
      </c>
      <c r="E49" s="53">
        <f>E50</f>
        <v>31532.894260000001</v>
      </c>
      <c r="F49" s="13">
        <f>F50</f>
        <v>18524.325000000001</v>
      </c>
      <c r="G49" s="7">
        <f t="shared" si="0"/>
        <v>-13008.56926</v>
      </c>
      <c r="H49" s="6">
        <f t="shared" si="1"/>
        <v>58.746034687651282</v>
      </c>
      <c r="I49" s="44">
        <f>I50</f>
        <v>6551.6</v>
      </c>
      <c r="J49" s="36">
        <f t="shared" si="2"/>
        <v>6492.8539653123489</v>
      </c>
      <c r="K49" s="36">
        <f t="shared" si="3"/>
        <v>11152.412302948476</v>
      </c>
    </row>
    <row r="50" spans="1:15" ht="21" customHeight="1" x14ac:dyDescent="0.25">
      <c r="A50" s="16"/>
      <c r="B50" s="9" t="s">
        <v>25</v>
      </c>
      <c r="C50" s="23">
        <v>908</v>
      </c>
      <c r="D50" s="24"/>
      <c r="E50" s="37">
        <v>31532.894260000001</v>
      </c>
      <c r="F50" s="15">
        <v>18524.325000000001</v>
      </c>
      <c r="G50" s="7">
        <f t="shared" si="0"/>
        <v>-13008.56926</v>
      </c>
      <c r="H50" s="6">
        <f t="shared" si="1"/>
        <v>58.746034687651282</v>
      </c>
      <c r="I50" s="45">
        <v>6551.6</v>
      </c>
      <c r="J50" s="38">
        <f t="shared" si="2"/>
        <v>6492.8539653123489</v>
      </c>
      <c r="K50" s="38">
        <f t="shared" si="3"/>
        <v>11152.412302948476</v>
      </c>
    </row>
    <row r="51" spans="1:15" ht="47.25" hidden="1" customHeight="1" x14ac:dyDescent="0.25">
      <c r="A51" s="16" t="s">
        <v>73</v>
      </c>
      <c r="B51" s="65" t="s">
        <v>74</v>
      </c>
      <c r="C51" s="66"/>
      <c r="D51" s="21" t="s">
        <v>75</v>
      </c>
      <c r="E51" s="53">
        <f>E52</f>
        <v>0</v>
      </c>
      <c r="F51" s="13">
        <f>F52</f>
        <v>0</v>
      </c>
      <c r="G51" s="7">
        <f t="shared" si="0"/>
        <v>0</v>
      </c>
      <c r="H51" s="6" t="e">
        <f t="shared" si="1"/>
        <v>#DIV/0!</v>
      </c>
      <c r="I51" s="46"/>
      <c r="J51" s="38"/>
      <c r="K51" s="38"/>
    </row>
    <row r="52" spans="1:15" ht="18.75" hidden="1" customHeight="1" x14ac:dyDescent="0.25">
      <c r="A52" s="16"/>
      <c r="B52" s="9" t="s">
        <v>25</v>
      </c>
      <c r="C52" s="23">
        <v>908</v>
      </c>
      <c r="D52" s="24"/>
      <c r="E52" s="37">
        <v>0</v>
      </c>
      <c r="F52" s="15">
        <v>0</v>
      </c>
      <c r="G52" s="7">
        <f t="shared" si="0"/>
        <v>0</v>
      </c>
      <c r="H52" s="6" t="e">
        <f t="shared" si="1"/>
        <v>#DIV/0!</v>
      </c>
      <c r="I52" s="46"/>
      <c r="J52" s="38"/>
      <c r="K52" s="38"/>
    </row>
    <row r="53" spans="1:15" ht="31.5" customHeight="1" x14ac:dyDescent="0.25">
      <c r="A53" s="16" t="s">
        <v>73</v>
      </c>
      <c r="B53" s="65" t="s">
        <v>77</v>
      </c>
      <c r="C53" s="66"/>
      <c r="D53" s="21" t="s">
        <v>78</v>
      </c>
      <c r="E53" s="54">
        <f>SUM(E55+E54)</f>
        <v>740.24699999999996</v>
      </c>
      <c r="F53" s="17">
        <f>SUM(F55+F54)</f>
        <v>220</v>
      </c>
      <c r="G53" s="7">
        <f t="shared" si="0"/>
        <v>-520.24699999999996</v>
      </c>
      <c r="H53" s="6">
        <f t="shared" si="1"/>
        <v>29.719809739181652</v>
      </c>
      <c r="I53" s="46"/>
      <c r="J53" s="38"/>
      <c r="K53" s="38"/>
    </row>
    <row r="54" spans="1:15" ht="31.5" hidden="1" x14ac:dyDescent="0.25">
      <c r="A54" s="16"/>
      <c r="B54" s="9" t="s">
        <v>17</v>
      </c>
      <c r="C54" s="23">
        <v>905</v>
      </c>
      <c r="D54" s="24"/>
      <c r="E54" s="37">
        <v>0</v>
      </c>
      <c r="F54" s="15">
        <v>0</v>
      </c>
      <c r="G54" s="7">
        <f t="shared" si="0"/>
        <v>0</v>
      </c>
      <c r="H54" s="6" t="e">
        <f t="shared" si="1"/>
        <v>#DIV/0!</v>
      </c>
      <c r="I54" s="46"/>
      <c r="J54" s="38"/>
      <c r="K54" s="38"/>
    </row>
    <row r="55" spans="1:15" ht="20.25" customHeight="1" x14ac:dyDescent="0.25">
      <c r="A55" s="16"/>
      <c r="B55" s="9" t="s">
        <v>25</v>
      </c>
      <c r="C55" s="23">
        <v>908</v>
      </c>
      <c r="D55" s="24"/>
      <c r="E55" s="37">
        <v>740.24699999999996</v>
      </c>
      <c r="F55" s="15">
        <v>220</v>
      </c>
      <c r="G55" s="7">
        <f t="shared" si="0"/>
        <v>-520.24699999999996</v>
      </c>
      <c r="H55" s="6">
        <f t="shared" si="1"/>
        <v>29.719809739181652</v>
      </c>
      <c r="I55" s="46"/>
      <c r="J55" s="38"/>
      <c r="K55" s="38"/>
    </row>
    <row r="56" spans="1:15" ht="63" customHeight="1" x14ac:dyDescent="0.25">
      <c r="A56" s="16" t="s">
        <v>76</v>
      </c>
      <c r="B56" s="67" t="s">
        <v>88</v>
      </c>
      <c r="C56" s="68"/>
      <c r="D56" s="21" t="s">
        <v>80</v>
      </c>
      <c r="E56" s="53">
        <f>E57</f>
        <v>2170</v>
      </c>
      <c r="F56" s="13">
        <f>F57</f>
        <v>3112.2137600000001</v>
      </c>
      <c r="G56" s="7">
        <f t="shared" si="0"/>
        <v>942.21376000000009</v>
      </c>
      <c r="H56" s="6">
        <f t="shared" si="1"/>
        <v>143.41998894009217</v>
      </c>
      <c r="I56" s="44"/>
      <c r="J56" s="36"/>
      <c r="K56" s="44">
        <f>SUM(K57)</f>
        <v>1050</v>
      </c>
    </row>
    <row r="57" spans="1:15" ht="18.75" customHeight="1" x14ac:dyDescent="0.25">
      <c r="A57" s="16"/>
      <c r="B57" s="9" t="s">
        <v>25</v>
      </c>
      <c r="C57" s="23">
        <v>908</v>
      </c>
      <c r="D57" s="24"/>
      <c r="E57" s="37">
        <v>2170</v>
      </c>
      <c r="F57" s="15">
        <v>3112.2137600000001</v>
      </c>
      <c r="G57" s="7">
        <f t="shared" si="0"/>
        <v>942.21376000000009</v>
      </c>
      <c r="H57" s="6">
        <f t="shared" si="1"/>
        <v>143.41998894009217</v>
      </c>
      <c r="I57" s="46"/>
      <c r="J57" s="38"/>
      <c r="K57" s="46">
        <v>1050</v>
      </c>
    </row>
    <row r="58" spans="1:15" ht="54" hidden="1" customHeight="1" x14ac:dyDescent="0.25">
      <c r="A58" s="16">
        <v>16</v>
      </c>
      <c r="B58" s="27" t="s">
        <v>81</v>
      </c>
      <c r="C58" s="23"/>
      <c r="D58" s="21" t="s">
        <v>53</v>
      </c>
      <c r="E58" s="53">
        <f>SUM(E59)</f>
        <v>0</v>
      </c>
      <c r="F58" s="13">
        <f>SUM(F59)</f>
        <v>0</v>
      </c>
      <c r="G58" s="7">
        <f t="shared" si="0"/>
        <v>0</v>
      </c>
      <c r="H58" s="6" t="e">
        <f t="shared" si="1"/>
        <v>#DIV/0!</v>
      </c>
      <c r="I58" s="46"/>
      <c r="J58" s="38"/>
      <c r="K58" s="46"/>
    </row>
    <row r="59" spans="1:15" ht="18.75" hidden="1" customHeight="1" x14ac:dyDescent="0.25">
      <c r="A59" s="16"/>
      <c r="B59" s="9" t="s">
        <v>82</v>
      </c>
      <c r="C59" s="23">
        <v>908</v>
      </c>
      <c r="D59" s="24"/>
      <c r="E59" s="37">
        <v>0</v>
      </c>
      <c r="F59" s="15">
        <v>0</v>
      </c>
      <c r="G59" s="7">
        <f t="shared" si="0"/>
        <v>0</v>
      </c>
      <c r="H59" s="6" t="e">
        <f t="shared" si="1"/>
        <v>#DIV/0!</v>
      </c>
      <c r="I59" s="46"/>
      <c r="J59" s="38"/>
      <c r="K59" s="46"/>
    </row>
    <row r="60" spans="1:15" ht="66" customHeight="1" x14ac:dyDescent="0.25">
      <c r="A60" s="16" t="s">
        <v>79</v>
      </c>
      <c r="B60" s="67" t="s">
        <v>83</v>
      </c>
      <c r="C60" s="68"/>
      <c r="D60" s="21" t="s">
        <v>84</v>
      </c>
      <c r="E60" s="54">
        <f>E61</f>
        <v>3959.5581699999998</v>
      </c>
      <c r="F60" s="15"/>
      <c r="G60" s="7">
        <f t="shared" si="0"/>
        <v>-3959.5581699999998</v>
      </c>
      <c r="H60" s="6">
        <f t="shared" si="1"/>
        <v>0</v>
      </c>
      <c r="I60" s="46"/>
      <c r="J60" s="38"/>
      <c r="K60" s="46"/>
    </row>
    <row r="61" spans="1:15" ht="27.75" customHeight="1" x14ac:dyDescent="0.25">
      <c r="A61" s="16"/>
      <c r="B61" s="9" t="s">
        <v>25</v>
      </c>
      <c r="C61" s="23">
        <v>908</v>
      </c>
      <c r="D61" s="24"/>
      <c r="E61" s="37">
        <v>3959.5581699999998</v>
      </c>
      <c r="F61" s="15"/>
      <c r="G61" s="7"/>
      <c r="H61" s="6"/>
      <c r="I61" s="46"/>
      <c r="J61" s="38"/>
      <c r="K61" s="46"/>
    </row>
    <row r="62" spans="1:15" ht="15.75" x14ac:dyDescent="0.25">
      <c r="A62" s="8"/>
      <c r="B62" s="28" t="s">
        <v>85</v>
      </c>
      <c r="C62" s="29"/>
      <c r="D62" s="30"/>
      <c r="E62" s="36">
        <f>E7+E9+E13+E15+E20+E22+E24+E30+E36+E38+E42+E49+E53+E56+E11+E51+E32+E28+E47+E60</f>
        <v>935390.66730999993</v>
      </c>
      <c r="F62" s="6">
        <f>F7+F9+F13+F15+F20+F22+F24+F30+F36+F38+F42+F49+F53+F56+F11+F51+F32+F28+F47</f>
        <v>602654.09287999978</v>
      </c>
      <c r="G62" s="7">
        <f t="shared" si="0"/>
        <v>-332736.57443000015</v>
      </c>
      <c r="H62" s="6">
        <f t="shared" si="1"/>
        <v>64.428063475672118</v>
      </c>
      <c r="I62" s="35" t="e">
        <f>I50+I42+I38+I36+I30+I27+I23+I21+I15+I14+#REF!+I10+I8</f>
        <v>#REF!</v>
      </c>
      <c r="J62" s="36" t="e">
        <f t="shared" si="2"/>
        <v>#REF!</v>
      </c>
      <c r="K62" s="36" t="e">
        <f t="shared" si="3"/>
        <v>#REF!</v>
      </c>
      <c r="L62" s="47"/>
      <c r="M62" s="47"/>
      <c r="N62" s="47"/>
      <c r="O62" s="47"/>
    </row>
    <row r="63" spans="1:15" ht="29.25" hidden="1" customHeight="1" x14ac:dyDescent="0.25">
      <c r="A63" s="31"/>
      <c r="B63" s="32"/>
      <c r="C63" s="31"/>
      <c r="D63" s="31"/>
      <c r="E63" s="33"/>
      <c r="F63" s="31"/>
      <c r="G63" s="31"/>
    </row>
    <row r="64" spans="1:15" ht="15.75" hidden="1" x14ac:dyDescent="0.25">
      <c r="A64" s="31"/>
      <c r="B64" s="32"/>
      <c r="C64" s="31"/>
      <c r="D64" s="31"/>
      <c r="E64" s="33"/>
      <c r="F64" s="31"/>
      <c r="G64" s="31"/>
    </row>
    <row r="65" spans="1:14" ht="15.75" hidden="1" x14ac:dyDescent="0.25">
      <c r="A65" s="31"/>
      <c r="B65" s="32"/>
      <c r="C65" s="31"/>
      <c r="D65" s="31"/>
      <c r="E65" s="33"/>
      <c r="F65" s="31"/>
      <c r="G65" s="31"/>
    </row>
    <row r="66" spans="1:14" ht="29.25" customHeight="1" x14ac:dyDescent="0.25">
      <c r="A66" s="31"/>
      <c r="B66" s="32"/>
      <c r="C66" s="31"/>
      <c r="D66" s="31"/>
      <c r="E66" s="33"/>
      <c r="F66" s="31"/>
      <c r="G66" s="31"/>
      <c r="L66" s="51"/>
    </row>
    <row r="67" spans="1:14" ht="48.75" customHeight="1" x14ac:dyDescent="0.25">
      <c r="A67" s="62" t="s">
        <v>90</v>
      </c>
      <c r="B67" s="62"/>
      <c r="C67" s="48"/>
      <c r="D67" s="48"/>
      <c r="E67" s="49" t="s">
        <v>86</v>
      </c>
      <c r="F67" s="48"/>
      <c r="G67" s="48"/>
      <c r="H67" s="50" t="s">
        <v>87</v>
      </c>
      <c r="I67" s="48"/>
      <c r="J67" s="48"/>
      <c r="K67" s="48"/>
      <c r="L67" s="48"/>
      <c r="M67" s="48"/>
      <c r="N67" s="48"/>
    </row>
    <row r="68" spans="1:14" ht="116.25" customHeight="1" x14ac:dyDescent="0.25"/>
  </sheetData>
  <mergeCells count="37">
    <mergeCell ref="C1:H1"/>
    <mergeCell ref="C2:H2"/>
    <mergeCell ref="I2:K2"/>
    <mergeCell ref="A3:K3"/>
    <mergeCell ref="A4:H4"/>
    <mergeCell ref="B22:C22"/>
    <mergeCell ref="B24:C24"/>
    <mergeCell ref="B28:C28"/>
    <mergeCell ref="B30:C30"/>
    <mergeCell ref="B7:C7"/>
    <mergeCell ref="B9:C9"/>
    <mergeCell ref="B11:C11"/>
    <mergeCell ref="B13:C13"/>
    <mergeCell ref="B15:C15"/>
    <mergeCell ref="A67:B67"/>
    <mergeCell ref="A5:A6"/>
    <mergeCell ref="B5:B6"/>
    <mergeCell ref="C5:C6"/>
    <mergeCell ref="D5:D6"/>
    <mergeCell ref="B49:C49"/>
    <mergeCell ref="B51:C51"/>
    <mergeCell ref="B53:C53"/>
    <mergeCell ref="B56:C56"/>
    <mergeCell ref="B60:C60"/>
    <mergeCell ref="B32:C32"/>
    <mergeCell ref="B36:C36"/>
    <mergeCell ref="B38:C38"/>
    <mergeCell ref="B42:C42"/>
    <mergeCell ref="B47:C47"/>
    <mergeCell ref="B20:C20"/>
    <mergeCell ref="J5:J6"/>
    <mergeCell ref="K5:K6"/>
    <mergeCell ref="E5:E6"/>
    <mergeCell ref="F5:F6"/>
    <mergeCell ref="G5:G6"/>
    <mergeCell ref="H5:H6"/>
    <mergeCell ref="I5:I6"/>
  </mergeCells>
  <pageMargins left="0.118110236220472" right="0.118110236220472" top="0.35433070866141703" bottom="0.35433070866141703" header="0.31496062992126" footer="0.31496062992126"/>
  <pageSetup paperSize="9" scale="76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7" sqref="L17"/>
    </sheetView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Лист3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Support764</cp:lastModifiedBy>
  <cp:lastPrinted>2024-12-16T09:21:04Z</cp:lastPrinted>
  <dcterms:created xsi:type="dcterms:W3CDTF">2013-11-12T13:28:00Z</dcterms:created>
  <dcterms:modified xsi:type="dcterms:W3CDTF">2024-12-25T09:32:02Z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236F9B035F7F44F09B2EB2EB2FA7674F_12</vt:lpwstr>
  </property>
  <property fmtid="{D5CDD505-2E9C-101B-9397-08002B2CF9AE}" pid="3" name="KSOProductBuildVer">
    <vt:lpwstr>1049-12.2.0.13489</vt:lpwstr>
  </property>
</Properties>
</file>